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histd\Downloads\"/>
    </mc:Choice>
  </mc:AlternateContent>
  <xr:revisionPtr revIDLastSave="0" documentId="8_{E7CD8415-A3BE-4200-A9FB-FBE542BA69BD}" xr6:coauthVersionLast="47" xr6:coauthVersionMax="47" xr10:uidLastSave="{00000000-0000-0000-0000-000000000000}"/>
  <bookViews>
    <workbookView xWindow="30600" yWindow="3495" windowWidth="21600" windowHeight="11295" xr2:uid="{A1581277-FD29-45B5-AB17-EABD864122CA}"/>
  </bookViews>
  <sheets>
    <sheet name="Summary" sheetId="1" r:id="rId1"/>
    <sheet name="Sheet2" sheetId="2" r:id="rId2"/>
  </sheets>
  <definedNames>
    <definedName name="ADAY_Fund_Value">Summary!$D$10</definedName>
    <definedName name="Aday_LTA_amount_TFC">Sheet2!$C$11</definedName>
    <definedName name="ADAY_TFC_entitlement">Summary!$D$8</definedName>
    <definedName name="Aday_TFC_equals_Aday_fund_value">Sheet2!$C$32</definedName>
    <definedName name="Aday_TFC_exceeds_Aday_fund_value">Sheet2!$C$30</definedName>
    <definedName name="Aday_TFC_lessthan_25pc_of_Aday_fund">Sheet2!$C$28</definedName>
    <definedName name="Aday_TFC_zero">Sheet2!$C$27</definedName>
    <definedName name="ALSA_from_fundgrowth">Sheet2!$C$19</definedName>
    <definedName name="ALSA_when_LTA_charge_applies">Sheet2!$C$21</definedName>
    <definedName name="Calcd_max_TFC_at_BCE">Summary!$D$20</definedName>
    <definedName name="calcd_Total_TFC">Sheet2!$C$22</definedName>
    <definedName name="Calculated_TFC_equals_BCE_fund_value">Sheet2!$C$34</definedName>
    <definedName name="Calculated_TFC_exceeds_BCE_fund_value">Sheet2!$C$33</definedName>
    <definedName name="Clients_LTA">Sheet2!$C$16</definedName>
    <definedName name="Enhancement_factor_for_Revalued_Aday_cash">Sheet2!$C$13</definedName>
    <definedName name="Excess_of_LTA_charge">Sheet2!$C$20</definedName>
    <definedName name="Fund_value_at_BCE">Summary!$D$12</definedName>
    <definedName name="LTA_amount_on_Aday">Sheet2!$C$10</definedName>
    <definedName name="Positive_input_values">Sheet2!$C$26</definedName>
    <definedName name="_xlnm.Print_Area" localSheetId="0">Summary!$B$1:$Q$27</definedName>
    <definedName name="revalued_Aday_fundvalue">Sheet2!$C$18</definedName>
    <definedName name="Revalued_Aday_TFC">Sheet2!$C$17</definedName>
    <definedName name="SLA">Sheet2!$C$9</definedName>
    <definedName name="TFC_equals_BCE_FV_text">Sheet2!$K$34</definedName>
    <definedName name="TFC_exceeds_BCE_FV_text">Sheet2!$K$33</definedName>
    <definedName name="TFCpc">Sheet2!$C$12</definedName>
    <definedName name="Total_TFC_for_Result_Cell">Sheet2!$C$23</definedName>
    <definedName name="valid_inputs">Sheet2!$C$31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2" l="1"/>
  <c r="L12" i="1" s="1"/>
  <c r="P15" i="1"/>
  <c r="K15" i="1"/>
  <c r="G15" i="1" l="1"/>
  <c r="C16" i="2" l="1"/>
  <c r="C21" i="2" l="1"/>
  <c r="C32" i="2"/>
  <c r="C30" i="2"/>
  <c r="C28" i="2"/>
  <c r="C27" i="2"/>
  <c r="C26" i="2"/>
  <c r="D9" i="2"/>
  <c r="C17" i="2"/>
  <c r="L10" i="1" s="1"/>
  <c r="C2" i="2"/>
  <c r="G8" i="1" l="1"/>
  <c r="C31" i="2"/>
  <c r="B23" i="1"/>
  <c r="E8" i="1" s="1"/>
  <c r="C19" i="2" l="1"/>
  <c r="C22" i="2" l="1"/>
  <c r="C23" i="2" s="1"/>
  <c r="D20" i="1" l="1"/>
  <c r="D16" i="1" s="1"/>
  <c r="D18" i="1" l="1"/>
  <c r="C34" i="2" s="1"/>
  <c r="C33" i="2" l="1"/>
  <c r="B24" i="1" l="1"/>
  <c r="B25" i="1"/>
</calcChain>
</file>

<file path=xl/sharedStrings.xml><?xml version="1.0" encoding="utf-8"?>
<sst xmlns="http://schemas.openxmlformats.org/spreadsheetml/2006/main" count="66" uniqueCount="62">
  <si>
    <t>Current fund value</t>
  </si>
  <si>
    <t>Input</t>
  </si>
  <si>
    <t>Result</t>
  </si>
  <si>
    <t>Total TFC</t>
  </si>
  <si>
    <t>How the calculation works</t>
  </si>
  <si>
    <t>(1)</t>
  </si>
  <si>
    <t>(2)</t>
  </si>
  <si>
    <t>Fund value @ 5/4/06</t>
  </si>
  <si>
    <t>LTA on Aday</t>
  </si>
  <si>
    <t>Standard Lifetime Allowance (SLA)</t>
  </si>
  <si>
    <t>TFC on Aday LTA amount</t>
  </si>
  <si>
    <t>TFC percentage used in formulae</t>
  </si>
  <si>
    <t>Enhancement factor for Revalued Aday cash</t>
  </si>
  <si>
    <t>Data</t>
  </si>
  <si>
    <t>Calculated values</t>
  </si>
  <si>
    <t>Lifetime Allowance Applicable to member</t>
  </si>
  <si>
    <t>Revalued A-day cash</t>
  </si>
  <si>
    <t>ALSA (when no LTA excess charge)</t>
  </si>
  <si>
    <t>Excess of LTA charge (25% of any excess)</t>
  </si>
  <si>
    <t>ALSA (when excess LTA charge applies)</t>
  </si>
  <si>
    <t>Total TFC for Result Cell</t>
  </si>
  <si>
    <t>Calculate the revalued A-day fund value</t>
  </si>
  <si>
    <t>Validations</t>
  </si>
  <si>
    <t>Positive Aday TFC &amp; Fund Value, and BCE fund value</t>
  </si>
  <si>
    <t>if FALSE then no result</t>
  </si>
  <si>
    <t>Valid BCE fund but Aday TFC zero</t>
  </si>
  <si>
    <t>if TRUE then TFC = 25% of BCE fund</t>
  </si>
  <si>
    <t>Aday TFC less than 25% Aday fund</t>
  </si>
  <si>
    <t>More than 1 Fixed or Individual Protection selected</t>
  </si>
  <si>
    <t>if TRUE then no result</t>
  </si>
  <si>
    <t>Aday TFC greater than Aday fund value</t>
  </si>
  <si>
    <t>Aday TFC = Aday fund value</t>
  </si>
  <si>
    <t>if TRUE, "see red comments", TFC depends on whether kept entitlement</t>
  </si>
  <si>
    <t>Calculated TFC exceeds BCE fund value</t>
  </si>
  <si>
    <t>if TRUE, max TFC = BCE fund - 1p</t>
  </si>
  <si>
    <t>Calculated TFC equals BCE fund value</t>
  </si>
  <si>
    <t>not possible</t>
  </si>
  <si>
    <t>Input Error: TFC entitlement must be more than 25% of the fund value at 05/04/2006 for a scheme-specific TFC entitlement to apply</t>
  </si>
  <si>
    <t>Input Error: TFC entitlement cannot be more than fund value at 05/04/2006</t>
  </si>
  <si>
    <t>(this comes from 1,800,000/1,500,000)</t>
  </si>
  <si>
    <t>valid inputs</t>
  </si>
  <si>
    <t>Potential stand-alone lump sum</t>
  </si>
  <si>
    <t># As the potential TFC entitlement exceeds the current fund value and is not a stand-alone lump sum, the TFC entitlement is restricted to the current fund value minus £0.01</t>
  </si>
  <si>
    <t># As the potential TFC entitlement equals the current fund value and is not a stand-alone lump sum, the TFC entitlement is restricted to the current fund value minus £0.01</t>
  </si>
  <si>
    <t>Definition of terms</t>
  </si>
  <si>
    <t>Disclaimer</t>
  </si>
  <si>
    <t>No protection - LTA as at 5/4/2023</t>
  </si>
  <si>
    <t>Tax-Free Cash @ 5/4/06</t>
  </si>
  <si>
    <t>Tax-Free Cash on fund growth</t>
  </si>
  <si>
    <t>Revalued 5/4/2006 Tax-Free Cash</t>
  </si>
  <si>
    <t>Total Tax-Free Cash</t>
  </si>
  <si>
    <t>[A x 1.2]</t>
  </si>
  <si>
    <r>
      <t xml:space="preserve">Fixed protection 2012 - </t>
    </r>
    <r>
      <rPr>
        <sz val="12"/>
        <color rgb="FFFF0000"/>
        <rFont val="Open Sans"/>
        <family val="2"/>
      </rPr>
      <t>no longer reqd</t>
    </r>
  </si>
  <si>
    <r>
      <t>Fixed protection 2014 -</t>
    </r>
    <r>
      <rPr>
        <sz val="12"/>
        <color rgb="FFFF0000"/>
        <rFont val="Open Sans"/>
        <family val="2"/>
      </rPr>
      <t xml:space="preserve"> no longer reqd</t>
    </r>
  </si>
  <si>
    <r>
      <t xml:space="preserve">Fixed protection 2016 - </t>
    </r>
    <r>
      <rPr>
        <sz val="12"/>
        <color rgb="FFFF0000"/>
        <rFont val="Open Sans"/>
        <family val="2"/>
      </rPr>
      <t>no longer reqd</t>
    </r>
  </si>
  <si>
    <r>
      <t>Individual protection 2014 -</t>
    </r>
    <r>
      <rPr>
        <sz val="12"/>
        <color rgb="FFFF0000"/>
        <rFont val="Open Sans"/>
        <family val="2"/>
      </rPr>
      <t xml:space="preserve"> no longer reqd</t>
    </r>
  </si>
  <si>
    <r>
      <t xml:space="preserve">Individual protection 2016 - </t>
    </r>
    <r>
      <rPr>
        <sz val="12"/>
        <color rgb="FFFF0000"/>
        <rFont val="Open Sans"/>
        <family val="2"/>
      </rPr>
      <t>no longer reqd</t>
    </r>
  </si>
  <si>
    <t>Warnings</t>
  </si>
  <si>
    <t>no longer required after LTA tax charge removed</t>
  </si>
  <si>
    <t>This calculator can't be used if there is enhanced or primary protection with a protected lump sum or if there is a stand alone lump sum. 
It assumes there have been no transfers out. If there has been a transfer out a manual calculation should be done.
There must be some remaining tax-free allowances. 
This is based on Quilter's interpretation of the law and HM Revenue and Customs' practice from February 2024. We believe that this interpretation is correct, but cannot guarantee it.</t>
  </si>
  <si>
    <t>TFC on fund growth:   [B - (C x 0.7154)]/4</t>
  </si>
  <si>
    <t>Scheme specific tax-free cash calculator post 5/4/2024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</si>
</sst>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1"/>
      <color theme="1"/>
      <name val="Open Sans"/>
      <family val="2"/>
    </font>
    <font>
      <sz val="12"/>
      <color theme="1"/>
      <name val="Open Sans"/>
      <family val="2"/>
    </font>
    <font>
      <b/>
      <sz val="12"/>
      <color theme="0"/>
      <name val="Open Sans"/>
      <family val="2"/>
    </font>
    <font>
      <b/>
      <sz val="20"/>
      <color theme="9" tint="-0.499984740745262"/>
      <name val="Open Sans"/>
      <family val="2"/>
    </font>
    <font>
      <b/>
      <sz val="20"/>
      <color rgb="FF007935"/>
      <name val="Open Sans"/>
      <family val="2"/>
    </font>
    <font>
      <sz val="10"/>
      <color theme="1"/>
      <name val="Open Sans"/>
      <family val="2"/>
    </font>
    <font>
      <b/>
      <sz val="10"/>
      <color theme="1"/>
      <name val="Open Sans"/>
      <family val="2"/>
    </font>
    <font>
      <b/>
      <sz val="10"/>
      <color rgb="FF007935"/>
      <name val="Open Sans"/>
      <family val="2"/>
    </font>
    <font>
      <b/>
      <sz val="12"/>
      <color theme="1"/>
      <name val="Open Sans"/>
      <family val="2"/>
    </font>
    <font>
      <sz val="10"/>
      <name val="Open Sans"/>
      <family val="2"/>
    </font>
    <font>
      <sz val="9"/>
      <color theme="1"/>
      <name val="Open Sans"/>
      <family val="2"/>
    </font>
    <font>
      <sz val="11"/>
      <color theme="1"/>
      <name val="Calibri"/>
      <family val="2"/>
      <scheme val="minor"/>
    </font>
    <font>
      <sz val="12"/>
      <name val="Open Sans"/>
      <family val="2"/>
    </font>
    <font>
      <sz val="8"/>
      <name val="Open Sans"/>
      <family val="2"/>
    </font>
    <font>
      <b/>
      <sz val="10"/>
      <color rgb="FFFF0000"/>
      <name val="Open Sans"/>
      <family val="2"/>
    </font>
    <font>
      <sz val="12"/>
      <color rgb="FF000000"/>
      <name val="Open Sans"/>
      <family val="2"/>
    </font>
    <font>
      <sz val="8"/>
      <name val="Calibri"/>
      <family val="2"/>
      <scheme val="minor"/>
    </font>
    <font>
      <sz val="12"/>
      <color rgb="FFFF0000"/>
      <name val="Open Sans"/>
      <family val="2"/>
    </font>
  </fonts>
  <fills count="10">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theme="0" tint="-0.34998626667073579"/>
        <bgColor indexed="64"/>
      </patternFill>
    </fill>
    <fill>
      <patternFill patternType="solid">
        <fgColor rgb="FF0F7B3F"/>
        <bgColor indexed="64"/>
      </patternFill>
    </fill>
    <fill>
      <patternFill patternType="solid">
        <fgColor rgb="FFB2D5D2"/>
        <bgColor indexed="64"/>
      </patternFill>
    </fill>
    <fill>
      <patternFill patternType="solid">
        <fgColor rgb="FFE0D0CF"/>
        <bgColor indexed="64"/>
      </patternFill>
    </fill>
    <fill>
      <patternFill patternType="solid">
        <fgColor rgb="FFECECEC"/>
        <bgColor indexed="64"/>
      </patternFill>
    </fill>
    <fill>
      <patternFill patternType="solid">
        <fgColor rgb="FFD6806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2" fillId="0" borderId="0" xfId="0" applyFont="1"/>
    <xf numFmtId="0" fontId="2" fillId="0" borderId="0" xfId="0" applyFont="1" applyBorder="1"/>
    <xf numFmtId="0" fontId="2" fillId="2" borderId="0" xfId="0" applyFont="1" applyFill="1"/>
    <xf numFmtId="0" fontId="2" fillId="0" borderId="0" xfId="0" applyFont="1" applyAlignment="1"/>
    <xf numFmtId="0" fontId="2" fillId="0" borderId="0" xfId="0" applyFont="1" applyBorder="1" applyAlignment="1"/>
    <xf numFmtId="0" fontId="6" fillId="0" borderId="0" xfId="0" applyFont="1" applyBorder="1" applyAlignment="1"/>
    <xf numFmtId="0" fontId="6" fillId="0" borderId="0" xfId="0" applyFont="1" applyBorder="1" applyAlignment="1">
      <alignment horizontal="center"/>
    </xf>
    <xf numFmtId="0" fontId="3" fillId="0" borderId="0" xfId="0" applyFont="1" applyFill="1" applyBorder="1" applyAlignment="1"/>
    <xf numFmtId="0" fontId="10" fillId="0" borderId="0" xfId="0" applyFont="1" applyFill="1" applyBorder="1" applyAlignment="1">
      <alignment horizontal="center"/>
    </xf>
    <xf numFmtId="0" fontId="1" fillId="0" borderId="0" xfId="0" applyFont="1" applyFill="1" applyBorder="1" applyAlignment="1"/>
    <xf numFmtId="164" fontId="13" fillId="3" borderId="0" xfId="0" applyNumberFormat="1" applyFont="1" applyFill="1"/>
    <xf numFmtId="164" fontId="2" fillId="0" borderId="0" xfId="0" applyNumberFormat="1" applyFont="1"/>
    <xf numFmtId="0" fontId="13" fillId="3" borderId="0" xfId="0" applyFont="1" applyFill="1"/>
    <xf numFmtId="9" fontId="13" fillId="3" borderId="0" xfId="1" applyFont="1" applyFill="1" applyProtection="1"/>
    <xf numFmtId="164" fontId="9" fillId="2" borderId="3" xfId="0" applyNumberFormat="1" applyFont="1" applyFill="1" applyBorder="1"/>
    <xf numFmtId="0" fontId="9" fillId="0" borderId="21" xfId="0" applyFont="1" applyBorder="1"/>
    <xf numFmtId="164" fontId="2" fillId="0" borderId="0" xfId="0" applyNumberFormat="1" applyFont="1" applyAlignment="1">
      <alignment horizontal="right"/>
    </xf>
    <xf numFmtId="0" fontId="10" fillId="3" borderId="0" xfId="0" applyFont="1" applyFill="1"/>
    <xf numFmtId="0" fontId="14" fillId="3" borderId="0" xfId="0" applyFont="1" applyFill="1"/>
    <xf numFmtId="0" fontId="13" fillId="4" borderId="0" xfId="0" applyFont="1" applyFill="1"/>
    <xf numFmtId="164" fontId="2" fillId="4" borderId="0" xfId="0" applyNumberFormat="1" applyFont="1" applyFill="1"/>
    <xf numFmtId="0" fontId="13" fillId="3" borderId="0" xfId="0" applyFont="1" applyFill="1" applyAlignment="1">
      <alignment horizontal="center"/>
    </xf>
    <xf numFmtId="0" fontId="15" fillId="0" borderId="0" xfId="0" applyFont="1" applyAlignment="1">
      <alignment horizontal="center"/>
    </xf>
    <xf numFmtId="0" fontId="6" fillId="7" borderId="10" xfId="0" applyFont="1" applyFill="1" applyBorder="1" applyAlignment="1">
      <alignment horizontal="left" indent="1"/>
    </xf>
    <xf numFmtId="0" fontId="2" fillId="7" borderId="11" xfId="0" applyFont="1" applyFill="1" applyBorder="1" applyAlignment="1">
      <alignment horizontal="center"/>
    </xf>
    <xf numFmtId="0" fontId="2" fillId="7" borderId="12" xfId="0" applyFont="1" applyFill="1" applyBorder="1" applyAlignment="1">
      <alignment horizontal="center"/>
    </xf>
    <xf numFmtId="0" fontId="6" fillId="7" borderId="13" xfId="0" applyFont="1" applyFill="1" applyBorder="1" applyAlignment="1">
      <alignment horizontal="left" indent="1"/>
    </xf>
    <xf numFmtId="0" fontId="2" fillId="7" borderId="0"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6" borderId="3" xfId="0" applyFont="1" applyFill="1" applyBorder="1"/>
    <xf numFmtId="0" fontId="2" fillId="6" borderId="1" xfId="0" applyFont="1" applyFill="1" applyBorder="1"/>
    <xf numFmtId="0" fontId="16" fillId="8" borderId="20" xfId="0" applyFont="1" applyFill="1" applyBorder="1" applyAlignment="1"/>
    <xf numFmtId="0" fontId="2" fillId="8" borderId="20" xfId="0" applyFont="1" applyFill="1" applyBorder="1" applyAlignment="1"/>
    <xf numFmtId="0" fontId="2" fillId="8" borderId="0" xfId="0" applyFont="1" applyFill="1" applyBorder="1"/>
    <xf numFmtId="0" fontId="2" fillId="8" borderId="0" xfId="0" applyFont="1" applyFill="1" applyBorder="1" applyAlignment="1"/>
    <xf numFmtId="0" fontId="8" fillId="8" borderId="0" xfId="0" applyFont="1" applyFill="1" applyBorder="1" applyAlignment="1"/>
    <xf numFmtId="0" fontId="6" fillId="8" borderId="0" xfId="0" applyFont="1" applyFill="1" applyBorder="1" applyAlignment="1"/>
    <xf numFmtId="0" fontId="2" fillId="8" borderId="21" xfId="0" applyFont="1" applyFill="1" applyBorder="1"/>
    <xf numFmtId="0" fontId="2" fillId="8" borderId="22" xfId="0" applyFont="1" applyFill="1" applyBorder="1" applyAlignment="1"/>
    <xf numFmtId="0" fontId="2" fillId="8" borderId="23" xfId="0" applyFont="1" applyFill="1" applyBorder="1" applyAlignment="1"/>
    <xf numFmtId="0" fontId="2" fillId="8" borderId="13" xfId="0" applyFont="1" applyFill="1" applyBorder="1"/>
    <xf numFmtId="0" fontId="6" fillId="8" borderId="14" xfId="0" applyFont="1" applyFill="1" applyBorder="1" applyAlignment="1">
      <alignment horizontal="center"/>
    </xf>
    <xf numFmtId="49" fontId="8" fillId="8" borderId="13" xfId="0" applyNumberFormat="1" applyFont="1" applyFill="1" applyBorder="1"/>
    <xf numFmtId="0" fontId="6" fillId="8" borderId="13" xfId="0" applyFont="1" applyFill="1" applyBorder="1" applyAlignment="1"/>
    <xf numFmtId="0" fontId="2" fillId="8" borderId="14" xfId="0" applyFont="1" applyFill="1" applyBorder="1"/>
    <xf numFmtId="0" fontId="6" fillId="8" borderId="24" xfId="0" applyFont="1" applyFill="1" applyBorder="1" applyAlignment="1"/>
    <xf numFmtId="0" fontId="6" fillId="8" borderId="25" xfId="0" applyFont="1" applyFill="1" applyBorder="1" applyAlignment="1">
      <alignment horizontal="center"/>
    </xf>
    <xf numFmtId="0" fontId="6" fillId="8" borderId="13" xfId="0" applyFont="1" applyFill="1" applyBorder="1" applyAlignment="1">
      <alignment horizontal="left"/>
    </xf>
    <xf numFmtId="0" fontId="6" fillId="8" borderId="0" xfId="0" applyFont="1" applyFill="1" applyAlignment="1">
      <alignment horizontal="left"/>
    </xf>
    <xf numFmtId="0" fontId="10" fillId="8" borderId="0" xfId="0" applyFont="1" applyFill="1"/>
    <xf numFmtId="0" fontId="6" fillId="8" borderId="0" xfId="0" quotePrefix="1" applyFont="1" applyFill="1" applyAlignment="1">
      <alignment horizontal="left"/>
    </xf>
    <xf numFmtId="0" fontId="10" fillId="8" borderId="14" xfId="0" applyFont="1" applyFill="1" applyBorder="1"/>
    <xf numFmtId="0" fontId="18" fillId="0" borderId="0" xfId="0" applyFont="1"/>
    <xf numFmtId="164" fontId="9" fillId="8" borderId="3" xfId="0" applyNumberFormat="1" applyFont="1" applyFill="1" applyBorder="1" applyProtection="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6" fillId="8" borderId="7" xfId="0" applyFont="1" applyFill="1" applyBorder="1" applyAlignment="1">
      <alignment horizontal="left" indent="1"/>
    </xf>
    <xf numFmtId="0" fontId="6" fillId="8" borderId="8" xfId="0" applyFont="1" applyFill="1" applyBorder="1" applyAlignment="1">
      <alignment horizontal="left" indent="1"/>
    </xf>
    <xf numFmtId="0" fontId="6" fillId="8" borderId="9" xfId="0" applyFont="1" applyFill="1" applyBorder="1" applyAlignment="1">
      <alignment horizontal="left" indent="1"/>
    </xf>
    <xf numFmtId="0" fontId="8" fillId="8" borderId="0" xfId="0" applyFont="1" applyFill="1" applyAlignment="1">
      <alignment horizontal="left"/>
    </xf>
    <xf numFmtId="0" fontId="6" fillId="7" borderId="13" xfId="0" applyFont="1" applyFill="1" applyBorder="1" applyAlignment="1">
      <alignment horizontal="left" wrapText="1" indent="1"/>
    </xf>
    <xf numFmtId="0" fontId="6" fillId="7" borderId="0" xfId="0" applyFont="1" applyFill="1" applyBorder="1" applyAlignment="1">
      <alignment horizontal="left" wrapText="1" indent="1"/>
    </xf>
    <xf numFmtId="0" fontId="6" fillId="7" borderId="14" xfId="0" applyFont="1" applyFill="1" applyBorder="1" applyAlignment="1">
      <alignment horizontal="left" wrapText="1" indent="1"/>
    </xf>
    <xf numFmtId="0" fontId="7" fillId="8" borderId="13" xfId="0" applyFont="1" applyFill="1" applyBorder="1" applyAlignment="1">
      <alignment horizontal="center"/>
    </xf>
    <xf numFmtId="0" fontId="7" fillId="8" borderId="0" xfId="0" applyFont="1" applyFill="1" applyAlignment="1">
      <alignment horizontal="center"/>
    </xf>
    <xf numFmtId="0" fontId="7" fillId="8" borderId="14" xfId="0" applyFont="1" applyFill="1" applyBorder="1" applyAlignment="1">
      <alignment horizontal="center"/>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3" fillId="5" borderId="13" xfId="0" applyFont="1" applyFill="1" applyBorder="1" applyAlignment="1">
      <alignment horizontal="center"/>
    </xf>
    <xf numFmtId="0" fontId="3" fillId="5" borderId="0" xfId="0" applyFont="1" applyFill="1" applyBorder="1" applyAlignment="1">
      <alignment horizontal="center"/>
    </xf>
    <xf numFmtId="0" fontId="3" fillId="5" borderId="1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9" borderId="7" xfId="0" applyFont="1" applyFill="1" applyBorder="1" applyAlignment="1">
      <alignment horizontal="center"/>
    </xf>
    <xf numFmtId="0" fontId="3" fillId="9" borderId="8" xfId="0" applyFont="1" applyFill="1" applyBorder="1" applyAlignment="1">
      <alignment horizontal="center"/>
    </xf>
    <xf numFmtId="0" fontId="3" fillId="9" borderId="9" xfId="0" applyFont="1" applyFill="1" applyBorder="1" applyAlignment="1">
      <alignment horizontal="center"/>
    </xf>
  </cellXfs>
  <cellStyles count="2">
    <cellStyle name="Normal" xfId="0" builtinId="0"/>
    <cellStyle name="Percent" xfId="1" builtinId="5"/>
  </cellStyles>
  <dxfs count="6">
    <dxf>
      <font>
        <color rgb="FFECECEC"/>
      </font>
    </dxf>
    <dxf>
      <border>
        <left/>
        <right style="thin">
          <color auto="1"/>
        </right>
        <top/>
        <bottom/>
        <vertical/>
        <horizontal/>
      </border>
    </dxf>
    <dxf>
      <border>
        <left style="thin">
          <color auto="1"/>
        </left>
        <right/>
        <top/>
        <bottom/>
        <vertical/>
        <horizontal/>
      </border>
    </dxf>
    <dxf>
      <font>
        <color rgb="FFECECEC"/>
      </font>
      <border>
        <left/>
        <right/>
        <top/>
        <bottom/>
      </border>
    </dxf>
    <dxf>
      <font>
        <b/>
        <i val="0"/>
        <color rgb="FFFF0000"/>
      </font>
    </dxf>
    <dxf>
      <font>
        <b/>
        <i val="0"/>
        <color rgb="FFFF0000"/>
      </font>
    </dxf>
  </dxfs>
  <tableStyles count="0" defaultTableStyle="TableStyleMedium2" defaultPivotStyle="PivotStyleLight16"/>
  <colors>
    <mruColors>
      <color rgb="FFECECEC"/>
      <color rgb="FFB2D5D2"/>
      <color rgb="FFE7DFBF"/>
      <color rgb="FF0F7B3F"/>
      <color rgb="FFC2D2DE"/>
      <color rgb="FFD68063"/>
      <color rgb="FFE0D0CF"/>
      <color rgb="FFE4ECE8"/>
      <color rgb="FFAFC5B9"/>
      <color rgb="FFFEF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76200</xdr:rowOff>
    </xdr:from>
    <xdr:to>
      <xdr:col>1</xdr:col>
      <xdr:colOff>1742871</xdr:colOff>
      <xdr:row>3</xdr:row>
      <xdr:rowOff>199952</xdr:rowOff>
    </xdr:to>
    <xdr:pic>
      <xdr:nvPicPr>
        <xdr:cNvPr id="4" name="Picture 3">
          <a:extLst>
            <a:ext uri="{FF2B5EF4-FFF2-40B4-BE49-F238E27FC236}">
              <a16:creationId xmlns:a16="http://schemas.microsoft.com/office/drawing/2014/main" id="{14F2FD93-6F52-9EF0-B8A6-B131D33B83EA}"/>
            </a:ext>
          </a:extLst>
        </xdr:cNvPr>
        <xdr:cNvPicPr>
          <a:picLocks noChangeAspect="1"/>
        </xdr:cNvPicPr>
      </xdr:nvPicPr>
      <xdr:blipFill>
        <a:blip xmlns:r="http://schemas.openxmlformats.org/officeDocument/2006/relationships" r:embed="rId1"/>
        <a:stretch>
          <a:fillRect/>
        </a:stretch>
      </xdr:blipFill>
      <xdr:spPr>
        <a:xfrm>
          <a:off x="723900" y="771525"/>
          <a:ext cx="1628571" cy="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F505-C127-4258-8DA8-70A44FDB8EF4}">
  <sheetPr>
    <pageSetUpPr fitToPage="1"/>
  </sheetPr>
  <dimension ref="A1:W26"/>
  <sheetViews>
    <sheetView showGridLines="0" showRowColHeaders="0" tabSelected="1" workbookViewId="0">
      <selection activeCell="D8" sqref="D8"/>
    </sheetView>
  </sheetViews>
  <sheetFormatPr defaultRowHeight="18" x14ac:dyDescent="0.35"/>
  <cols>
    <col min="1" max="1" width="9.140625" style="1"/>
    <col min="2" max="2" width="37.7109375" style="1" customWidth="1"/>
    <col min="3" max="3" width="2.42578125" style="1" customWidth="1"/>
    <col min="4" max="4" width="29.5703125" style="1" customWidth="1"/>
    <col min="5" max="6" width="4.140625" style="1" customWidth="1"/>
    <col min="7" max="7" width="4.5703125" style="1" customWidth="1"/>
    <col min="8" max="9" width="9.140625" style="1"/>
    <col min="10" max="10" width="17.85546875" style="1" customWidth="1"/>
    <col min="11" max="11" width="1.42578125" style="1" customWidth="1"/>
    <col min="12" max="12" width="10.5703125" style="1" customWidth="1"/>
    <col min="13" max="16" width="9.140625" style="1"/>
    <col min="17" max="17" width="19.5703125" style="1" customWidth="1"/>
    <col min="18" max="16384" width="9.140625" style="1"/>
  </cols>
  <sheetData>
    <row r="1" spans="1:23" ht="10.5" customHeight="1" thickBot="1" x14ac:dyDescent="0.4">
      <c r="F1" s="2"/>
      <c r="G1" s="2"/>
      <c r="H1" s="2"/>
      <c r="I1" s="2"/>
      <c r="J1" s="2"/>
      <c r="K1" s="2"/>
      <c r="L1" s="2"/>
    </row>
    <row r="2" spans="1:23" ht="18" customHeight="1" x14ac:dyDescent="0.35">
      <c r="A2" s="2"/>
      <c r="B2" s="67"/>
      <c r="C2" s="58" t="s">
        <v>61</v>
      </c>
      <c r="D2" s="59"/>
      <c r="E2" s="59"/>
      <c r="F2" s="59"/>
      <c r="G2" s="59"/>
      <c r="H2" s="59"/>
      <c r="I2" s="59"/>
      <c r="J2" s="59"/>
      <c r="K2" s="59"/>
      <c r="L2" s="59"/>
      <c r="M2" s="59"/>
      <c r="N2" s="59"/>
      <c r="O2" s="59"/>
      <c r="P2" s="59"/>
      <c r="Q2" s="60"/>
    </row>
    <row r="3" spans="1:23" ht="18" customHeight="1" x14ac:dyDescent="0.35">
      <c r="A3" s="2"/>
      <c r="B3" s="68"/>
      <c r="C3" s="61"/>
      <c r="D3" s="62"/>
      <c r="E3" s="62"/>
      <c r="F3" s="62"/>
      <c r="G3" s="62"/>
      <c r="H3" s="62"/>
      <c r="I3" s="62"/>
      <c r="J3" s="62"/>
      <c r="K3" s="62"/>
      <c r="L3" s="62"/>
      <c r="M3" s="62"/>
      <c r="N3" s="62"/>
      <c r="O3" s="62"/>
      <c r="P3" s="62"/>
      <c r="Q3" s="63"/>
    </row>
    <row r="4" spans="1:23" ht="18" customHeight="1" thickBot="1" x14ac:dyDescent="0.4">
      <c r="A4" s="2"/>
      <c r="B4" s="69"/>
      <c r="C4" s="64"/>
      <c r="D4" s="65"/>
      <c r="E4" s="65"/>
      <c r="F4" s="65"/>
      <c r="G4" s="65"/>
      <c r="H4" s="65"/>
      <c r="I4" s="65"/>
      <c r="J4" s="65"/>
      <c r="K4" s="65"/>
      <c r="L4" s="65"/>
      <c r="M4" s="65"/>
      <c r="N4" s="65"/>
      <c r="O4" s="65"/>
      <c r="P4" s="65"/>
      <c r="Q4" s="66"/>
    </row>
    <row r="5" spans="1:23" ht="9" customHeight="1" thickBot="1" x14ac:dyDescent="0.4">
      <c r="F5" s="2"/>
      <c r="G5" s="2"/>
      <c r="H5" s="2"/>
      <c r="I5" s="2"/>
      <c r="J5" s="2"/>
      <c r="K5" s="2"/>
      <c r="L5" s="2"/>
    </row>
    <row r="6" spans="1:23" ht="18.75" customHeight="1" thickBot="1" x14ac:dyDescent="0.4">
      <c r="B6" s="73" t="s">
        <v>1</v>
      </c>
      <c r="C6" s="74"/>
      <c r="D6" s="75"/>
      <c r="F6" s="5"/>
      <c r="G6" s="70" t="s">
        <v>4</v>
      </c>
      <c r="H6" s="71"/>
      <c r="I6" s="71"/>
      <c r="J6" s="71"/>
      <c r="K6" s="71"/>
      <c r="L6" s="71"/>
      <c r="M6" s="71"/>
      <c r="N6" s="71"/>
      <c r="O6" s="71"/>
      <c r="P6" s="71"/>
      <c r="Q6" s="72"/>
    </row>
    <row r="7" spans="1:23" ht="18.75" thickBot="1" x14ac:dyDescent="0.4">
      <c r="D7" s="2"/>
      <c r="F7" s="4"/>
      <c r="G7" s="42"/>
      <c r="H7" s="35"/>
      <c r="I7" s="36"/>
      <c r="J7" s="36"/>
      <c r="K7" s="36"/>
      <c r="L7" s="36"/>
      <c r="M7" s="36"/>
      <c r="N7" s="36"/>
      <c r="O7" s="36"/>
      <c r="P7" s="36"/>
      <c r="Q7" s="43"/>
    </row>
    <row r="8" spans="1:23" ht="18.75" thickBot="1" x14ac:dyDescent="0.4">
      <c r="B8" s="33" t="s">
        <v>47</v>
      </c>
      <c r="C8" s="2"/>
      <c r="D8" s="57"/>
      <c r="E8" s="23" t="str">
        <f>IF(B23&lt;&gt;" ","#","")</f>
        <v/>
      </c>
      <c r="F8" s="4"/>
      <c r="G8" s="83" t="str">
        <f>IF(OR(Aday_TFC_lessthan_25pc_of_Aday_fund,Aday_TFC_zero),"      Maximum TFC payment shown is 25% of the current fund value.","Maximum scheme-specific tax-free cash formula = (1) [A x 1.2] + (2) [B - (C x 0.7154)]/4")</f>
        <v>Maximum scheme-specific tax-free cash formula = (1) [A x 1.2] + (2) [B - (C x 0.7154)]/4</v>
      </c>
      <c r="H8" s="84"/>
      <c r="I8" s="84"/>
      <c r="J8" s="84"/>
      <c r="K8" s="84"/>
      <c r="L8" s="84"/>
      <c r="M8" s="84"/>
      <c r="N8" s="84"/>
      <c r="O8" s="84"/>
      <c r="P8" s="84"/>
      <c r="Q8" s="85"/>
      <c r="T8" s="2"/>
      <c r="U8" s="2"/>
      <c r="V8" s="2"/>
      <c r="W8" s="2"/>
    </row>
    <row r="9" spans="1:23" ht="18.75" thickBot="1" x14ac:dyDescent="0.4">
      <c r="F9" s="4"/>
      <c r="G9" s="44"/>
      <c r="H9" s="37"/>
      <c r="I9" s="37"/>
      <c r="J9" s="37"/>
      <c r="K9" s="37"/>
      <c r="L9" s="37"/>
      <c r="M9" s="37"/>
      <c r="N9" s="37"/>
      <c r="O9" s="38"/>
      <c r="P9" s="37"/>
      <c r="Q9" s="45"/>
      <c r="R9" s="2"/>
      <c r="S9" s="2"/>
      <c r="T9" s="2"/>
      <c r="U9" s="2"/>
      <c r="V9" s="2"/>
      <c r="W9" s="2"/>
    </row>
    <row r="10" spans="1:23" ht="18.75" thickBot="1" x14ac:dyDescent="0.4">
      <c r="B10" s="33" t="s">
        <v>7</v>
      </c>
      <c r="D10" s="57"/>
      <c r="F10" s="4"/>
      <c r="G10" s="46" t="s">
        <v>5</v>
      </c>
      <c r="H10" s="39" t="s">
        <v>51</v>
      </c>
      <c r="I10" s="37"/>
      <c r="J10" s="37"/>
      <c r="K10" s="40"/>
      <c r="L10" s="76" t="str">
        <f>TEXT(ADAY_TFC_entitlement,"£#,##0.00")&amp;" x 1.2 = "&amp;TEXT(Revalued_Aday_TFC,"£#,##0.00")</f>
        <v>£0.00 x 1.2 = £0.00</v>
      </c>
      <c r="M10" s="77"/>
      <c r="N10" s="77"/>
      <c r="O10" s="77"/>
      <c r="P10" s="77"/>
      <c r="Q10" s="78"/>
      <c r="R10" s="2"/>
      <c r="S10" s="2"/>
      <c r="T10" s="2"/>
      <c r="U10" s="2"/>
      <c r="V10" s="2"/>
      <c r="W10" s="2"/>
    </row>
    <row r="11" spans="1:23" ht="18.75" thickBot="1" x14ac:dyDescent="0.4">
      <c r="F11" s="4"/>
      <c r="G11" s="47"/>
      <c r="H11" s="40"/>
      <c r="I11" s="40"/>
      <c r="J11" s="40"/>
      <c r="K11" s="37"/>
      <c r="L11" s="40"/>
      <c r="M11" s="40"/>
      <c r="N11" s="40"/>
      <c r="O11" s="38"/>
      <c r="P11" s="37"/>
      <c r="Q11" s="48"/>
      <c r="R11" s="2"/>
      <c r="S11" s="2"/>
      <c r="T11" s="2"/>
      <c r="U11" s="2"/>
      <c r="V11" s="2"/>
      <c r="W11" s="2"/>
    </row>
    <row r="12" spans="1:23" ht="18.75" thickBot="1" x14ac:dyDescent="0.4">
      <c r="B12" s="33" t="s">
        <v>0</v>
      </c>
      <c r="D12" s="57"/>
      <c r="F12" s="4"/>
      <c r="G12" s="46" t="s">
        <v>6</v>
      </c>
      <c r="H12" s="79" t="s">
        <v>60</v>
      </c>
      <c r="I12" s="79"/>
      <c r="J12" s="79"/>
      <c r="K12" s="39"/>
      <c r="L12" s="76" t="str">
        <f>"[ "&amp;TEXT(Fund_value_at_BCE,"£#,##0.00")&amp;"  - ("&amp;TEXT(ADAY_Fund_Value,"£#,##0.00")&amp;" x 0.7154) ]/4 = "&amp;TEXT((Fund_value_at_BCE-revalued_Aday_fundvalue)/4,"£#,##0.00")</f>
        <v>[ £0.00  - (£0.00 x 0.7154) ]/4 = £0.00</v>
      </c>
      <c r="M12" s="77"/>
      <c r="N12" s="77"/>
      <c r="O12" s="77"/>
      <c r="P12" s="77"/>
      <c r="Q12" s="78"/>
      <c r="R12" s="6"/>
      <c r="S12" s="2"/>
      <c r="T12" s="2"/>
      <c r="U12" s="2"/>
      <c r="V12" s="2"/>
      <c r="W12" s="2"/>
    </row>
    <row r="13" spans="1:23" ht="18.75" thickBot="1" x14ac:dyDescent="0.4">
      <c r="F13" s="4"/>
      <c r="G13" s="49"/>
      <c r="H13" s="41"/>
      <c r="I13" s="41"/>
      <c r="J13" s="41"/>
      <c r="K13" s="41"/>
      <c r="L13" s="41"/>
      <c r="M13" s="41"/>
      <c r="N13" s="41"/>
      <c r="O13" s="41"/>
      <c r="P13" s="41"/>
      <c r="Q13" s="50"/>
      <c r="R13" s="7"/>
      <c r="S13" s="2"/>
      <c r="T13" s="2"/>
      <c r="U13" s="2"/>
      <c r="V13" s="2"/>
      <c r="W13" s="2"/>
    </row>
    <row r="14" spans="1:23" ht="18.75" thickBot="1" x14ac:dyDescent="0.4">
      <c r="B14" s="73" t="s">
        <v>2</v>
      </c>
      <c r="C14" s="74"/>
      <c r="D14" s="75"/>
      <c r="F14" s="4"/>
      <c r="G14" s="95" t="s">
        <v>44</v>
      </c>
      <c r="H14" s="96"/>
      <c r="I14" s="96"/>
      <c r="J14" s="96"/>
      <c r="K14" s="96"/>
      <c r="L14" s="96"/>
      <c r="M14" s="96"/>
      <c r="N14" s="96"/>
      <c r="O14" s="96"/>
      <c r="P14" s="96"/>
      <c r="Q14" s="97"/>
      <c r="R14" s="9"/>
      <c r="S14" s="8"/>
      <c r="T14" s="8"/>
      <c r="U14" s="8"/>
    </row>
    <row r="15" spans="1:23" ht="18.75" thickBot="1" x14ac:dyDescent="0.4">
      <c r="F15" s="4"/>
      <c r="G15" s="51" t="str">
        <f>"A = Tax-Free Cash @ 5/4/06"</f>
        <v>A = Tax-Free Cash @ 5/4/06</v>
      </c>
      <c r="H15" s="52"/>
      <c r="I15" s="52"/>
      <c r="J15" s="53"/>
      <c r="K15" s="53" t="str">
        <f>"B  = Current fund value"</f>
        <v>B  = Current fund value</v>
      </c>
      <c r="L15" s="53"/>
      <c r="M15" s="53"/>
      <c r="N15" s="53"/>
      <c r="O15" s="54"/>
      <c r="P15" s="54" t="str">
        <f>"C = Fund value on 5/4/06"</f>
        <v>C = Fund value on 5/4/06</v>
      </c>
      <c r="Q15" s="55"/>
      <c r="R15" s="2"/>
      <c r="S15" s="8"/>
      <c r="T15" s="8"/>
      <c r="U15" s="8"/>
    </row>
    <row r="16" spans="1:23" ht="18.75" thickBot="1" x14ac:dyDescent="0.4">
      <c r="B16" s="33" t="s">
        <v>49</v>
      </c>
      <c r="D16" s="15" t="str">
        <f>IF(OR(Calcd_max_TFC_at_BCE="",Aday_TFC_lessthan_25pc_of_Aday_fund),"",Revalued_Aday_TFC)</f>
        <v/>
      </c>
      <c r="E16" s="23"/>
      <c r="F16" s="4"/>
      <c r="G16" s="98" t="s">
        <v>45</v>
      </c>
      <c r="H16" s="99"/>
      <c r="I16" s="99"/>
      <c r="J16" s="99"/>
      <c r="K16" s="99"/>
      <c r="L16" s="99"/>
      <c r="M16" s="99"/>
      <c r="N16" s="99"/>
      <c r="O16" s="99"/>
      <c r="P16" s="99"/>
      <c r="Q16" s="100"/>
      <c r="S16" s="8"/>
      <c r="T16" s="8"/>
      <c r="U16" s="8"/>
    </row>
    <row r="17" spans="2:21" ht="18.75" customHeight="1" thickBot="1" x14ac:dyDescent="0.4">
      <c r="F17" s="4"/>
      <c r="G17" s="86" t="s">
        <v>59</v>
      </c>
      <c r="H17" s="87"/>
      <c r="I17" s="87"/>
      <c r="J17" s="87"/>
      <c r="K17" s="87"/>
      <c r="L17" s="87"/>
      <c r="M17" s="87"/>
      <c r="N17" s="87"/>
      <c r="O17" s="87"/>
      <c r="P17" s="87"/>
      <c r="Q17" s="88"/>
      <c r="S17" s="8"/>
      <c r="T17" s="8"/>
      <c r="U17" s="8"/>
    </row>
    <row r="18" spans="2:21" ht="18.75" thickBot="1" x14ac:dyDescent="0.4">
      <c r="B18" s="33" t="s">
        <v>48</v>
      </c>
      <c r="D18" s="15" t="str">
        <f>IF(OR(Aday_TFC_lessthan_25pc_of_Aday_fund,Calcd_max_TFC_at_BCE=""),"",ALSA_from_fundgrowth)</f>
        <v/>
      </c>
      <c r="F18" s="8"/>
      <c r="G18" s="89"/>
      <c r="H18" s="90"/>
      <c r="I18" s="90"/>
      <c r="J18" s="90"/>
      <c r="K18" s="90"/>
      <c r="L18" s="90"/>
      <c r="M18" s="90"/>
      <c r="N18" s="90"/>
      <c r="O18" s="90"/>
      <c r="P18" s="90"/>
      <c r="Q18" s="91"/>
      <c r="R18" s="6"/>
      <c r="S18" s="8"/>
      <c r="T18" s="8"/>
      <c r="U18" s="8"/>
    </row>
    <row r="19" spans="2:21" ht="18.75" thickBot="1" x14ac:dyDescent="0.4">
      <c r="F19" s="4"/>
      <c r="G19" s="89"/>
      <c r="H19" s="90"/>
      <c r="I19" s="90"/>
      <c r="J19" s="90"/>
      <c r="K19" s="90"/>
      <c r="L19" s="90"/>
      <c r="M19" s="90"/>
      <c r="N19" s="90"/>
      <c r="O19" s="90"/>
      <c r="P19" s="90"/>
      <c r="Q19" s="91"/>
      <c r="S19" s="8"/>
      <c r="T19" s="8"/>
      <c r="U19" s="8"/>
    </row>
    <row r="20" spans="2:21" ht="18.75" thickBot="1" x14ac:dyDescent="0.4">
      <c r="B20" s="34" t="s">
        <v>50</v>
      </c>
      <c r="D20" s="15" t="str">
        <f>IF(OR(Aday_TFC_exceeds_Aday_fund_value,NOT(Positive_input_values)),"",IF(Aday_TFC_zero,Fund_value_at_BCE/4,IF(Aday_TFC_lessthan_25pc_of_Aday_fund,Fund_value_at_BCE/4,IF(Aday_TFC_equals_Aday_fund_value,"See comments in red box",Total_TFC_for_Result_Cell))))</f>
        <v/>
      </c>
      <c r="F20" s="6"/>
      <c r="G20" s="92"/>
      <c r="H20" s="93"/>
      <c r="I20" s="93"/>
      <c r="J20" s="93"/>
      <c r="K20" s="93"/>
      <c r="L20" s="93"/>
      <c r="M20" s="93"/>
      <c r="N20" s="93"/>
      <c r="O20" s="93"/>
      <c r="P20" s="93"/>
      <c r="Q20" s="94"/>
      <c r="S20" s="8"/>
      <c r="T20" s="8"/>
      <c r="U20" s="8"/>
    </row>
    <row r="21" spans="2:21" ht="18.75" thickBot="1" x14ac:dyDescent="0.4">
      <c r="F21" s="4"/>
      <c r="R21" s="8"/>
      <c r="S21" s="8"/>
      <c r="T21" s="8"/>
      <c r="U21" s="8"/>
    </row>
    <row r="22" spans="2:21" ht="18.75" customHeight="1" thickBot="1" x14ac:dyDescent="0.4">
      <c r="B22" s="101" t="s">
        <v>57</v>
      </c>
      <c r="C22" s="102"/>
      <c r="D22" s="102"/>
      <c r="E22" s="102"/>
      <c r="F22" s="102"/>
      <c r="G22" s="102"/>
      <c r="H22" s="102"/>
      <c r="I22" s="102"/>
      <c r="J22" s="102"/>
      <c r="K22" s="102"/>
      <c r="L22" s="102"/>
      <c r="M22" s="102"/>
      <c r="N22" s="102"/>
      <c r="O22" s="102"/>
      <c r="P22" s="102"/>
      <c r="Q22" s="103"/>
      <c r="R22" s="10"/>
      <c r="S22" s="10"/>
      <c r="T22" s="10"/>
      <c r="U22" s="10"/>
    </row>
    <row r="23" spans="2:21" x14ac:dyDescent="0.35">
      <c r="B23" s="24" t="str">
        <f>IF(NOT(Positive_input_values)," ",IF(ADAY_Fund_Value&gt;0,IF(Aday_TFC_lessthan_25pc_of_Aday_fund,"# Input Error: TFC entitlement at 05/04/2006 must be more than 25% of the fund value at 05/04/2006 for a scheme-specific TFC entitlement to apply",IF(Aday_TFC_exceeds_Aday_fund_value,"# Input Error: TFC entitlement at 05/04/2006 cannot be more than fund value at 05/04/2006",IF(Aday_TFC_equals_Aday_fund_value,"# Potential stand-alone lump sum"," ")))))</f>
        <v xml:space="preserve"> </v>
      </c>
      <c r="C23" s="25"/>
      <c r="D23" s="25"/>
      <c r="E23" s="25"/>
      <c r="F23" s="25"/>
      <c r="G23" s="25"/>
      <c r="H23" s="25"/>
      <c r="I23" s="25"/>
      <c r="J23" s="25"/>
      <c r="K23" s="25"/>
      <c r="L23" s="25"/>
      <c r="M23" s="25"/>
      <c r="N23" s="25"/>
      <c r="O23" s="25"/>
      <c r="P23" s="25"/>
      <c r="Q23" s="26"/>
    </row>
    <row r="24" spans="2:21" x14ac:dyDescent="0.35">
      <c r="B24" s="27" t="str">
        <f>IF(valid_inputs,IF(Aday_TFC_equals_Aday_fund_value,IF(ROUND(calcd_Total_TFC,2)&gt;=Fund_value_at_BCE,"      - If the member has lost their entitlement to a stand-alone lump sum after 05/04/2006, a scheme-specific TFC payment will be made.  The result will be restricted to a maximum of "&amp;TEXT(Fund_value_at_BCE-0.01,"£#,##0.00")," "),IF(Calculated_TFC_exceeds_BCE_fund_value,TFC_exceeds_BCE_FV_text,IF(Calculated_TFC_equals_BCE_fund_value,TFC_equals_BCE_FV_text," "))),IF(OR(Aday_TFC_lessthan_25pc_of_Aday_fund,Aday_TFC_zero),"      Maximum TFC payment shown is 25% of the current fund value."," "))</f>
        <v xml:space="preserve"> </v>
      </c>
      <c r="C24" s="28"/>
      <c r="D24" s="28"/>
      <c r="E24" s="28"/>
      <c r="F24" s="28"/>
      <c r="G24" s="28"/>
      <c r="H24" s="28"/>
      <c r="I24" s="28"/>
      <c r="J24" s="28"/>
      <c r="K24" s="28"/>
      <c r="L24" s="28"/>
      <c r="M24" s="28"/>
      <c r="N24" s="28"/>
      <c r="O24" s="28"/>
      <c r="P24" s="28"/>
      <c r="Q24" s="29"/>
    </row>
    <row r="25" spans="2:21" x14ac:dyDescent="0.35">
      <c r="B25" s="80" t="str">
        <f>IF(valid_inputs,IF(Aday_TFC_equals_Aday_fund_value,IF(ROUND(calcd_Total_TFC,2)&lt;Fund_value_at_BCE,"      - If the member has lost their entitlement to a stand-alone lump sum after 05/04/2006, the result will be "&amp;TEXT(ROUND(calcd_Total_TFC,2),"£#,##0.00"),"      - If the current fund value increases, the TFC entitlement will also increase"),IF(OR(Calculated_TFC_exceeds_BCE_fund_value,Calculated_TFC_equals_BCE_fund_value),"      - If the current fund value increases, the TFC entitlement will also increase"," "))," ")</f>
        <v xml:space="preserve"> </v>
      </c>
      <c r="C25" s="81"/>
      <c r="D25" s="81"/>
      <c r="E25" s="81"/>
      <c r="F25" s="81"/>
      <c r="G25" s="81"/>
      <c r="H25" s="81"/>
      <c r="I25" s="81"/>
      <c r="J25" s="81"/>
      <c r="K25" s="81"/>
      <c r="L25" s="81"/>
      <c r="M25" s="81"/>
      <c r="N25" s="81"/>
      <c r="O25" s="81"/>
      <c r="P25" s="81"/>
      <c r="Q25" s="82"/>
    </row>
    <row r="26" spans="2:21" ht="4.5" customHeight="1" thickBot="1" x14ac:dyDescent="0.4">
      <c r="B26" s="30"/>
      <c r="C26" s="31"/>
      <c r="D26" s="31"/>
      <c r="E26" s="31"/>
      <c r="F26" s="31"/>
      <c r="G26" s="31"/>
      <c r="H26" s="31"/>
      <c r="I26" s="31"/>
      <c r="J26" s="31"/>
      <c r="K26" s="31"/>
      <c r="L26" s="31"/>
      <c r="M26" s="31"/>
      <c r="N26" s="31"/>
      <c r="O26" s="31"/>
      <c r="P26" s="31"/>
      <c r="Q26" s="32"/>
    </row>
  </sheetData>
  <sheetProtection algorithmName="SHA-512" hashValue="mNnUsAHWOPjqaaz08fYr0RNGc3vwVWx8fTvkhWdsa+tqC1uvNsBvE+xxoMCGuWbcFLjTgaywcSozfeuEJpkPVA==" saltValue="jh2P3/w+UAw+EtmkHs9ZvA==" spinCount="100000" sheet="1" objects="1" scenarios="1" selectLockedCells="1"/>
  <mergeCells count="14">
    <mergeCell ref="B25:Q25"/>
    <mergeCell ref="G8:Q8"/>
    <mergeCell ref="G17:Q20"/>
    <mergeCell ref="G14:Q14"/>
    <mergeCell ref="G16:Q16"/>
    <mergeCell ref="B14:D14"/>
    <mergeCell ref="B22:Q22"/>
    <mergeCell ref="C2:Q4"/>
    <mergeCell ref="B2:B4"/>
    <mergeCell ref="G6:Q6"/>
    <mergeCell ref="B6:D6"/>
    <mergeCell ref="L12:Q12"/>
    <mergeCell ref="H12:J12"/>
    <mergeCell ref="L10:Q10"/>
  </mergeCells>
  <conditionalFormatting sqref="B23">
    <cfRule type="expression" dxfId="5" priority="8">
      <formula>LEFT($B$23,13)="# Input Error"</formula>
    </cfRule>
  </conditionalFormatting>
  <conditionalFormatting sqref="D20">
    <cfRule type="expression" dxfId="4" priority="7">
      <formula>LEFT($D$20,3)="See"</formula>
    </cfRule>
  </conditionalFormatting>
  <pageMargins left="0.70866141732283472" right="0.70866141732283472" top="0.74803149606299213" bottom="0.74803149606299213" header="0.31496062992125984" footer="0.31496062992125984"/>
  <pageSetup paperSize="9" scale="73" orientation="landscape" horizontalDpi="1200" verticalDpi="1200" r:id="rId1"/>
  <headerFooter>
    <oddFooter>&amp;C&amp;1#&amp;"Arial"&amp;10&amp;K000000INTERNAL USE ONLY</oddFooter>
  </headerFooter>
  <ignoredErrors>
    <ignoredError sqref="G10 G12"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6" id="{2C3D41E1-49A5-41BF-8A76-68EF4E3A6C1E}">
            <xm:f>OR(Sheet2!$C$27,Sheet2!$C$28)</xm:f>
            <x14:dxf>
              <font>
                <color rgb="FFECECEC"/>
              </font>
              <border>
                <left/>
                <right/>
                <top/>
                <bottom/>
              </border>
            </x14:dxf>
          </x14:cfRule>
          <xm:sqref>G10:Q11 G12 K12:Q12</xm:sqref>
        </x14:conditionalFormatting>
        <x14:conditionalFormatting xmlns:xm="http://schemas.microsoft.com/office/excel/2006/main">
          <x14:cfRule type="expression" priority="5" id="{C3F65156-A3B1-43D2-AECC-5F7DC90BA2A9}">
            <xm:f>OR(Sheet2!$C$27,Sheet2!$C$28)</xm:f>
            <x14:dxf>
              <border>
                <left style="thin">
                  <color auto="1"/>
                </left>
                <right/>
                <top/>
                <bottom/>
                <vertical/>
                <horizontal/>
              </border>
            </x14:dxf>
          </x14:cfRule>
          <xm:sqref>G10:G12</xm:sqref>
        </x14:conditionalFormatting>
        <x14:conditionalFormatting xmlns:xm="http://schemas.microsoft.com/office/excel/2006/main">
          <x14:cfRule type="expression" priority="4" id="{AD560EBA-89DD-49BC-BA40-BF659282BC2A}">
            <xm:f>OR(Sheet2!$C$27,Sheet2!$C$28)</xm:f>
            <x14:dxf>
              <border>
                <left/>
                <right style="thin">
                  <color auto="1"/>
                </right>
                <top/>
                <bottom/>
                <vertical/>
                <horizontal/>
              </border>
            </x14:dxf>
          </x14:cfRule>
          <xm:sqref>Q10:Q12</xm:sqref>
        </x14:conditionalFormatting>
        <x14:conditionalFormatting xmlns:xm="http://schemas.microsoft.com/office/excel/2006/main">
          <x14:cfRule type="expression" priority="1" id="{23FCFEFB-BFBD-4020-B1A1-E573F95AF891}">
            <xm:f>NOT(Sheet2!$C$31)</xm:f>
            <x14:dxf>
              <font>
                <color rgb="FFECECEC"/>
              </font>
            </x14:dxf>
          </x14:cfRule>
          <xm:sqref>L10:Q12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01EF-28F9-4127-AD26-A8A827910E79}">
  <dimension ref="B1:K34"/>
  <sheetViews>
    <sheetView showGridLines="0" topLeftCell="A13" workbookViewId="0">
      <selection activeCell="C18" sqref="C18"/>
    </sheetView>
  </sheetViews>
  <sheetFormatPr defaultRowHeight="18" x14ac:dyDescent="0.35"/>
  <cols>
    <col min="1" max="1" width="9.140625" style="1"/>
    <col min="2" max="2" width="52.140625" style="1" customWidth="1"/>
    <col min="3" max="3" width="16" style="1" bestFit="1" customWidth="1"/>
    <col min="4" max="4" width="14.140625" style="1" bestFit="1" customWidth="1"/>
    <col min="5" max="6" width="9.140625" style="1"/>
    <col min="7" max="7" width="17" style="1" customWidth="1"/>
    <col min="8" max="16384" width="9.140625" style="1"/>
  </cols>
  <sheetData>
    <row r="1" spans="2:4" x14ac:dyDescent="0.35">
      <c r="B1" s="16" t="s">
        <v>13</v>
      </c>
    </row>
    <row r="2" spans="2:4" x14ac:dyDescent="0.35">
      <c r="B2" s="3" t="s">
        <v>46</v>
      </c>
      <c r="C2" s="12">
        <f>SLA</f>
        <v>1073100</v>
      </c>
    </row>
    <row r="3" spans="2:4" x14ac:dyDescent="0.35">
      <c r="B3" s="3" t="s">
        <v>52</v>
      </c>
      <c r="C3" s="11">
        <v>1800000</v>
      </c>
    </row>
    <row r="4" spans="2:4" x14ac:dyDescent="0.35">
      <c r="B4" s="3" t="s">
        <v>53</v>
      </c>
      <c r="C4" s="11">
        <v>1500000</v>
      </c>
    </row>
    <row r="5" spans="2:4" x14ac:dyDescent="0.35">
      <c r="B5" s="3" t="s">
        <v>54</v>
      </c>
      <c r="C5" s="11">
        <v>1250000</v>
      </c>
    </row>
    <row r="6" spans="2:4" x14ac:dyDescent="0.35">
      <c r="B6" s="3" t="s">
        <v>55</v>
      </c>
      <c r="C6" s="12"/>
      <c r="D6" s="17"/>
    </row>
    <row r="7" spans="2:4" x14ac:dyDescent="0.35">
      <c r="B7" s="3" t="s">
        <v>56</v>
      </c>
      <c r="C7" s="12"/>
      <c r="D7" s="17"/>
    </row>
    <row r="9" spans="2:4" x14ac:dyDescent="0.35">
      <c r="B9" s="1" t="s">
        <v>9</v>
      </c>
      <c r="C9" s="11">
        <v>1073100</v>
      </c>
      <c r="D9" s="12">
        <f>C9*TFCpc</f>
        <v>268275</v>
      </c>
    </row>
    <row r="10" spans="2:4" x14ac:dyDescent="0.35">
      <c r="B10" s="1" t="s">
        <v>8</v>
      </c>
      <c r="C10" s="11">
        <v>1500000</v>
      </c>
    </row>
    <row r="11" spans="2:4" x14ac:dyDescent="0.35">
      <c r="B11" s="13" t="s">
        <v>10</v>
      </c>
      <c r="C11" s="11">
        <v>375000</v>
      </c>
    </row>
    <row r="12" spans="2:4" x14ac:dyDescent="0.35">
      <c r="B12" s="13" t="s">
        <v>11</v>
      </c>
      <c r="C12" s="14">
        <v>0.25</v>
      </c>
    </row>
    <row r="13" spans="2:4" x14ac:dyDescent="0.35">
      <c r="B13" s="13" t="s">
        <v>12</v>
      </c>
      <c r="C13" s="14">
        <v>1.2</v>
      </c>
      <c r="D13" s="1" t="s">
        <v>39</v>
      </c>
    </row>
    <row r="15" spans="2:4" x14ac:dyDescent="0.35">
      <c r="B15" s="16" t="s">
        <v>14</v>
      </c>
    </row>
    <row r="16" spans="2:4" x14ac:dyDescent="0.35">
      <c r="B16" s="13" t="s">
        <v>15</v>
      </c>
      <c r="C16" s="12">
        <f>SLA</f>
        <v>1073100</v>
      </c>
    </row>
    <row r="17" spans="2:11" x14ac:dyDescent="0.35">
      <c r="B17" s="13" t="s">
        <v>16</v>
      </c>
      <c r="C17" s="12">
        <f>IF(ADAY_TFC_entitlement&lt;=TFCpc*ADAY_Fund_Value,0,ADAY_TFC_entitlement*Enhancement_factor_for_Revalued_Aday_cash)</f>
        <v>0</v>
      </c>
    </row>
    <row r="18" spans="2:11" x14ac:dyDescent="0.35">
      <c r="B18" s="13" t="s">
        <v>21</v>
      </c>
      <c r="C18" s="12">
        <f>IF(ADAY_TFC_entitlement=0,0,ADAY_Fund_Value*0.7154)</f>
        <v>0</v>
      </c>
    </row>
    <row r="19" spans="2:11" x14ac:dyDescent="0.35">
      <c r="B19" s="13" t="s">
        <v>17</v>
      </c>
      <c r="C19" s="12">
        <f>IF(ADAY_TFC_entitlement=0,0,MAX(0,(Fund_value_at_BCE-revalued_Aday_fundvalue)*TFCpc))</f>
        <v>0</v>
      </c>
    </row>
    <row r="20" spans="2:11" x14ac:dyDescent="0.35">
      <c r="B20" s="20" t="s">
        <v>18</v>
      </c>
      <c r="C20" s="21">
        <v>0</v>
      </c>
      <c r="D20" s="56" t="s">
        <v>58</v>
      </c>
    </row>
    <row r="21" spans="2:11" x14ac:dyDescent="0.35">
      <c r="B21" s="20" t="s">
        <v>19</v>
      </c>
      <c r="C21" s="21">
        <f>IF(Excess_of_LTA_charge&gt;0,MAX(0,(Fund_value_at_BCE-Excess_of_LTA_charge-revalued_Aday_fundvalue)*TFCpc),0)</f>
        <v>0</v>
      </c>
      <c r="D21" s="56" t="s">
        <v>58</v>
      </c>
    </row>
    <row r="22" spans="2:11" x14ac:dyDescent="0.35">
      <c r="B22" s="13" t="s">
        <v>3</v>
      </c>
      <c r="C22" s="12">
        <f>IF(AND(ADAY_TFC_entitlement=0,Fund_value_at_BCE&gt;0),Fund_value_at_BCE*TFCpc,IF(ADAY_Fund_Value&lt;ADAY_TFC_entitlement,"Error",IF(AND(ADAY_TFC_entitlement&gt;0,ADAY_TFC_entitlement&lt;=TFCpc*ADAY_Fund_Value),TFCpc*revalued_Aday_fundvalue,Revalued_Aday_TFC+ALSA_from_fundgrowth)))</f>
        <v>0</v>
      </c>
    </row>
    <row r="23" spans="2:11" x14ac:dyDescent="0.35">
      <c r="B23" s="13" t="s">
        <v>20</v>
      </c>
      <c r="C23" s="12" t="str">
        <f>IF(Clients_LTA=0,"",IF(OR(ADAY_TFC_entitlement="",ADAY_Fund_Value="",Fund_value_at_BCE=""),"",IF(AND(calcd_Total_TFC&gt;=Fund_value_at_BCE,ADAY_TFC_entitlement&gt;0,ADAY_TFC_entitlement&lt;ADAY_Fund_Value,ADAY_TFC_entitlement&gt;TFCpc*ADAY_Fund_Value),Fund_value_at_BCE-0.01,IF(AND(calcd_Total_TFC&gt;=Fund_value_at_BCE,ADAY_TFC_entitlement&gt;0),"",IF(calcd_Total_TFC="Error",calcd_Total_TFC,ROUND(calcd_Total_TFC,2))))))</f>
        <v/>
      </c>
    </row>
    <row r="24" spans="2:11" x14ac:dyDescent="0.35">
      <c r="B24" s="13"/>
    </row>
    <row r="25" spans="2:11" x14ac:dyDescent="0.35">
      <c r="B25" s="16" t="s">
        <v>22</v>
      </c>
    </row>
    <row r="26" spans="2:11" x14ac:dyDescent="0.35">
      <c r="B26" s="18" t="s">
        <v>23</v>
      </c>
      <c r="C26" s="13" t="b">
        <f>NOT(OR(ADAY_TFC_entitlement&lt;0,ADAY_Fund_Value&lt;=0,Fund_value_at_BCE&lt;=0))</f>
        <v>0</v>
      </c>
      <c r="D26" s="18" t="s">
        <v>24</v>
      </c>
    </row>
    <row r="27" spans="2:11" x14ac:dyDescent="0.35">
      <c r="B27" s="18" t="s">
        <v>25</v>
      </c>
      <c r="C27" s="13" t="b">
        <f>AND(ADAY_TFC_entitlement=0,Fund_value_at_BCE&gt;0)</f>
        <v>0</v>
      </c>
      <c r="D27" s="18" t="s">
        <v>26</v>
      </c>
    </row>
    <row r="28" spans="2:11" x14ac:dyDescent="0.35">
      <c r="B28" s="18" t="s">
        <v>27</v>
      </c>
      <c r="C28" s="13" t="b">
        <f>AND(ADAY_TFC_entitlement&lt;=0.25*ADAY_Fund_Value,ADAY_Fund_Value&gt;0)</f>
        <v>0</v>
      </c>
      <c r="D28" s="18" t="s">
        <v>26</v>
      </c>
      <c r="K28" s="19" t="s">
        <v>37</v>
      </c>
    </row>
    <row r="29" spans="2:11" x14ac:dyDescent="0.35">
      <c r="B29" s="18" t="s">
        <v>28</v>
      </c>
      <c r="C29" s="13" t="s">
        <v>36</v>
      </c>
      <c r="D29" s="18" t="s">
        <v>29</v>
      </c>
      <c r="K29" s="19"/>
    </row>
    <row r="30" spans="2:11" x14ac:dyDescent="0.35">
      <c r="B30" s="18" t="s">
        <v>30</v>
      </c>
      <c r="C30" s="13" t="b">
        <f>(ADAY_TFC_entitlement&gt;ADAY_Fund_Value)</f>
        <v>0</v>
      </c>
      <c r="D30" s="18" t="s">
        <v>29</v>
      </c>
      <c r="K30" s="19" t="s">
        <v>38</v>
      </c>
    </row>
    <row r="31" spans="2:11" x14ac:dyDescent="0.35">
      <c r="B31" s="18" t="s">
        <v>40</v>
      </c>
      <c r="C31" s="13" t="b">
        <f>AND(NOT(Aday_TFC_exceeds_Aday_fund_value),NOT(Aday_TFC_lessthan_25pc_of_Aday_fund),NOT(Aday_TFC_zero),Positive_input_values)</f>
        <v>0</v>
      </c>
      <c r="D31" s="18"/>
      <c r="K31" s="19"/>
    </row>
    <row r="32" spans="2:11" x14ac:dyDescent="0.35">
      <c r="B32" s="18" t="s">
        <v>31</v>
      </c>
      <c r="C32" s="13" t="b">
        <f>AND(ADAY_TFC_entitlement=ADAY_Fund_Value,ADAY_TFC_entitlement&gt;0)</f>
        <v>0</v>
      </c>
      <c r="D32" s="18" t="s">
        <v>32</v>
      </c>
      <c r="K32" s="19" t="s">
        <v>41</v>
      </c>
    </row>
    <row r="33" spans="2:11" x14ac:dyDescent="0.35">
      <c r="B33" s="18" t="s">
        <v>33</v>
      </c>
      <c r="C33" s="22" t="b">
        <f>IF(Aday_TFC_exceeds_Aday_fund_value,"FALSE",AND(ADAY_TFC_entitlement&gt;0,ADAY_TFC_entitlement&lt;ADAY_Fund_Value,ROUND((IF(Summary!D16="",0,Summary!D16)+IF(Summary!D18="",0,Summary!D18)),2)&gt;Fund_value_at_BCE))</f>
        <v>0</v>
      </c>
      <c r="D33" s="18" t="s">
        <v>34</v>
      </c>
      <c r="K33" s="19" t="s">
        <v>42</v>
      </c>
    </row>
    <row r="34" spans="2:11" x14ac:dyDescent="0.35">
      <c r="B34" s="18" t="s">
        <v>35</v>
      </c>
      <c r="C34" s="22" t="b">
        <f>IF(Aday_TFC_exceeds_Aday_fund_value,"FALSE",AND(ADAY_TFC_entitlement&gt;0,ADAY_TFC_entitlement&lt;ADAY_Fund_Value,ROUND((IF(Summary!D16="",0,Summary!D16)+IF(Summary!D18="",0,Summary!D18)),2)=Fund_value_at_BCE))</f>
        <v>0</v>
      </c>
      <c r="D34" s="18" t="s">
        <v>34</v>
      </c>
      <c r="K34" s="19" t="s">
        <v>43</v>
      </c>
    </row>
  </sheetData>
  <phoneticPr fontId="17" type="noConversion"/>
  <pageMargins left="0.7" right="0.7" top="0.75" bottom="0.75" header="0.3" footer="0.3"/>
  <pageSetup paperSize="9" orientation="portrait" horizontalDpi="1200" verticalDpi="1200" r:id="rId1"/>
  <headerFooter>
    <oddFooter>&amp;C&amp;1#&amp;"Arial"&amp;10&amp;K000000INTERNAL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vt:i4>
      </vt:variant>
    </vt:vector>
  </HeadingPairs>
  <TitlesOfParts>
    <vt:vector size="30" baseType="lpstr">
      <vt:lpstr>Summary</vt:lpstr>
      <vt:lpstr>Sheet2</vt:lpstr>
      <vt:lpstr>ADAY_Fund_Value</vt:lpstr>
      <vt:lpstr>Aday_LTA_amount_TFC</vt:lpstr>
      <vt:lpstr>ADAY_TFC_entitlement</vt:lpstr>
      <vt:lpstr>Aday_TFC_equals_Aday_fund_value</vt:lpstr>
      <vt:lpstr>Aday_TFC_exceeds_Aday_fund_value</vt:lpstr>
      <vt:lpstr>Aday_TFC_lessthan_25pc_of_Aday_fund</vt:lpstr>
      <vt:lpstr>Aday_TFC_zero</vt:lpstr>
      <vt:lpstr>ALSA_from_fundgrowth</vt:lpstr>
      <vt:lpstr>ALSA_when_LTA_charge_applies</vt:lpstr>
      <vt:lpstr>Calcd_max_TFC_at_BCE</vt:lpstr>
      <vt:lpstr>calcd_Total_TFC</vt:lpstr>
      <vt:lpstr>Calculated_TFC_equals_BCE_fund_value</vt:lpstr>
      <vt:lpstr>Calculated_TFC_exceeds_BCE_fund_value</vt:lpstr>
      <vt:lpstr>Clients_LTA</vt:lpstr>
      <vt:lpstr>Enhancement_factor_for_Revalued_Aday_cash</vt:lpstr>
      <vt:lpstr>Excess_of_LTA_charge</vt:lpstr>
      <vt:lpstr>Fund_value_at_BCE</vt:lpstr>
      <vt:lpstr>LTA_amount_on_Aday</vt:lpstr>
      <vt:lpstr>Positive_input_values</vt:lpstr>
      <vt:lpstr>Summary!Print_Area</vt:lpstr>
      <vt:lpstr>revalued_Aday_fundvalue</vt:lpstr>
      <vt:lpstr>Revalued_Aday_TFC</vt:lpstr>
      <vt:lpstr>SLA</vt:lpstr>
      <vt:lpstr>TFC_equals_BCE_FV_text</vt:lpstr>
      <vt:lpstr>TFC_exceeds_BCE_FV_text</vt:lpstr>
      <vt:lpstr>TFCpc</vt:lpstr>
      <vt:lpstr>Total_TFC_for_Result_Cell</vt:lpstr>
      <vt:lpstr>valid_inputs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Suzie</dc:creator>
  <cp:lastModifiedBy>White, Stephen</cp:lastModifiedBy>
  <cp:lastPrinted>2023-07-26T14:16:38Z</cp:lastPrinted>
  <dcterms:created xsi:type="dcterms:W3CDTF">2023-02-14T14:29:39Z</dcterms:created>
  <dcterms:modified xsi:type="dcterms:W3CDTF">2024-02-29T14:54:30Z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a6dd01-c5bd-4c13-9817-521dd7058760_Enabled">
    <vt:lpwstr>true</vt:lpwstr>
  </property>
  <property fmtid="{D5CDD505-2E9C-101B-9397-08002B2CF9AE}" pid="3" name="MSIP_Label_a1a6dd01-c5bd-4c13-9817-521dd7058760_SetDate">
    <vt:lpwstr>2023-06-06T14:53:25Z</vt:lpwstr>
  </property>
  <property fmtid="{D5CDD505-2E9C-101B-9397-08002B2CF9AE}" pid="4" name="MSIP_Label_a1a6dd01-c5bd-4c13-9817-521dd7058760_Method">
    <vt:lpwstr>Privileged</vt:lpwstr>
  </property>
  <property fmtid="{D5CDD505-2E9C-101B-9397-08002B2CF9AE}" pid="5" name="MSIP_Label_a1a6dd01-c5bd-4c13-9817-521dd7058760_Name">
    <vt:lpwstr>a1a6dd01-c5bd-4c13-9817-521dd7058760</vt:lpwstr>
  </property>
  <property fmtid="{D5CDD505-2E9C-101B-9397-08002B2CF9AE}" pid="6" name="MSIP_Label_a1a6dd01-c5bd-4c13-9817-521dd7058760_SiteId">
    <vt:lpwstr>0c5bd621-4db2-45d4-92c6-94708f93fa6e</vt:lpwstr>
  </property>
  <property fmtid="{D5CDD505-2E9C-101B-9397-08002B2CF9AE}" pid="7" name="MSIP_Label_a1a6dd01-c5bd-4c13-9817-521dd7058760_ActionId">
    <vt:lpwstr>7be2be47-838f-4183-9993-772e8ff96a58</vt:lpwstr>
  </property>
  <property fmtid="{D5CDD505-2E9C-101B-9397-08002B2CF9AE}" pid="8" name="MSIP_Label_a1a6dd01-c5bd-4c13-9817-521dd7058760_ContentBits">
    <vt:lpwstr>2</vt:lpwstr>
  </property>
</Properties>
</file>